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server\m-file\21\210190\役員変更\"/>
    </mc:Choice>
  </mc:AlternateContent>
  <xr:revisionPtr revIDLastSave="0" documentId="13_ncr:1_{2D2F82AD-D010-4B6A-9E8E-48AB373E535C}" xr6:coauthVersionLast="47" xr6:coauthVersionMax="47" xr10:uidLastSave="{00000000-0000-0000-0000-000000000000}"/>
  <bookViews>
    <workbookView xWindow="-120" yWindow="-120" windowWidth="29040" windowHeight="15840" xr2:uid="{790CA180-F49D-487E-B236-B37C36465328}"/>
  </bookViews>
  <sheets>
    <sheet name="【算出書】" sheetId="1" r:id="rId1"/>
    <sheet name="（西暦・和暦）" sheetId="3" r:id="rId2"/>
    <sheet name="裏の計算式"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1" l="1"/>
  <c r="C8" i="1" l="1"/>
  <c r="I7" i="1" s="1"/>
  <c r="B2" i="2" l="1"/>
  <c r="E2" i="2" s="1"/>
  <c r="C10" i="1"/>
  <c r="D10" i="1" s="1"/>
  <c r="D8" i="1"/>
  <c r="C11" i="1" l="1"/>
  <c r="D2" i="2" s="1"/>
  <c r="D3" i="2" s="1"/>
  <c r="D5" i="2" s="1"/>
  <c r="D6" i="2" s="1"/>
  <c r="E6" i="2" l="1"/>
  <c r="E5" i="2"/>
  <c r="D11" i="1"/>
  <c r="D7" i="2" l="1"/>
  <c r="D8" i="2" s="1"/>
  <c r="C12" i="1" l="1"/>
  <c r="D12" i="1" s="1"/>
  <c r="C9" i="1"/>
  <c r="C17" i="1" s="1"/>
  <c r="E11" i="2"/>
  <c r="C13" i="1" s="1"/>
  <c r="I9" i="1" l="1"/>
  <c r="D15" i="1"/>
  <c r="I13" i="1"/>
  <c r="D9" i="1"/>
  <c r="E10" i="2" s="1"/>
  <c r="G15" i="1" l="1"/>
  <c r="I15" i="1" s="1"/>
</calcChain>
</file>

<file path=xl/sharedStrings.xml><?xml version="1.0" encoding="utf-8"?>
<sst xmlns="http://schemas.openxmlformats.org/spreadsheetml/2006/main" count="116" uniqueCount="114">
  <si>
    <t>任期の計算</t>
    <rPh sb="0" eb="2">
      <t>ニンキ</t>
    </rPh>
    <rPh sb="3" eb="5">
      <t>ケイサン</t>
    </rPh>
    <phoneticPr fontId="1"/>
  </si>
  <si>
    <t>『その選任後</t>
    <phoneticPr fontId="1"/>
  </si>
  <si>
    <t>期末</t>
    <rPh sb="0" eb="2">
      <t>キマツ</t>
    </rPh>
    <phoneticPr fontId="1"/>
  </si>
  <si>
    <t>月末</t>
    <rPh sb="0" eb="1">
      <t>ツキ</t>
    </rPh>
    <rPh sb="1" eb="2">
      <t>マツ</t>
    </rPh>
    <phoneticPr fontId="1"/>
  </si>
  <si>
    <t>（EX:１０時９分）</t>
    <rPh sb="6" eb="7">
      <t>ジ</t>
    </rPh>
    <rPh sb="8" eb="9">
      <t>フン</t>
    </rPh>
    <phoneticPr fontId="1"/>
  </si>
  <si>
    <t>西暦</t>
    <rPh sb="0" eb="2">
      <t>セイレキ</t>
    </rPh>
    <phoneticPr fontId="1"/>
  </si>
  <si>
    <t>年</t>
    <rPh sb="0" eb="1">
      <t>ネン</t>
    </rPh>
    <phoneticPr fontId="1"/>
  </si>
  <si>
    <t>月</t>
    <rPh sb="0" eb="1">
      <t>ガツ</t>
    </rPh>
    <phoneticPr fontId="1"/>
  </si>
  <si>
    <t>日</t>
    <rPh sb="0" eb="1">
      <t>ニチ</t>
    </rPh>
    <phoneticPr fontId="1"/>
  </si>
  <si>
    <t>KP</t>
    <phoneticPr fontId="1"/>
  </si>
  <si>
    <t>選任日等翌日</t>
    <rPh sb="0" eb="2">
      <t>センニン</t>
    </rPh>
    <rPh sb="2" eb="3">
      <t>ヒ</t>
    </rPh>
    <rPh sb="3" eb="4">
      <t>トウ</t>
    </rPh>
    <rPh sb="4" eb="6">
      <t>ヨクジツ</t>
    </rPh>
    <phoneticPr fontId="1"/>
  </si>
  <si>
    <t>（零時が起算刹那）</t>
    <rPh sb="1" eb="2">
      <t>ゼロ</t>
    </rPh>
    <rPh sb="2" eb="3">
      <t>ジ</t>
    </rPh>
    <rPh sb="4" eb="6">
      <t>キサン</t>
    </rPh>
    <rPh sb="6" eb="8">
      <t>セツナ</t>
    </rPh>
    <phoneticPr fontId="1"/>
  </si>
  <si>
    <t>OP</t>
    <phoneticPr fontId="1"/>
  </si>
  <si>
    <t>〇〇年後</t>
    <rPh sb="2" eb="3">
      <t>ネン</t>
    </rPh>
    <rPh sb="3" eb="4">
      <t>ゴ</t>
    </rPh>
    <phoneticPr fontId="1"/>
  </si>
  <si>
    <t>（２４時まで）</t>
    <rPh sb="3" eb="4">
      <t>ジ</t>
    </rPh>
    <phoneticPr fontId="1"/>
  </si>
  <si>
    <t>SK</t>
    <phoneticPr fontId="1"/>
  </si>
  <si>
    <t>（最決）</t>
    <rPh sb="1" eb="3">
      <t>サイケツ</t>
    </rPh>
    <phoneticPr fontId="1"/>
  </si>
  <si>
    <t>：直前の決算期末</t>
    <rPh sb="1" eb="3">
      <t>チョクゼン</t>
    </rPh>
    <rPh sb="4" eb="7">
      <t>ケッサンキ</t>
    </rPh>
    <rPh sb="7" eb="8">
      <t>マツ</t>
    </rPh>
    <phoneticPr fontId="1"/>
  </si>
  <si>
    <t>任満限界点</t>
    <rPh sb="0" eb="1">
      <t>ニン</t>
    </rPh>
    <rPh sb="1" eb="2">
      <t>ミツル</t>
    </rPh>
    <rPh sb="2" eb="5">
      <t>ゲンカイテン</t>
    </rPh>
    <phoneticPr fontId="1"/>
  </si>
  <si>
    <t>：SKに３か月を加える</t>
    <rPh sb="6" eb="7">
      <t>ツキ</t>
    </rPh>
    <rPh sb="8" eb="9">
      <t>クワ</t>
    </rPh>
    <phoneticPr fontId="1"/>
  </si>
  <si>
    <t>）</t>
    <phoneticPr fontId="1"/>
  </si>
  <si>
    <t>逆算（権の就任日における入力数値）</t>
    <rPh sb="0" eb="2">
      <t>ギャクサン</t>
    </rPh>
    <rPh sb="3" eb="4">
      <t>ケン</t>
    </rPh>
    <rPh sb="5" eb="7">
      <t>シュウニン</t>
    </rPh>
    <rPh sb="7" eb="8">
      <t>ヒ</t>
    </rPh>
    <rPh sb="12" eb="14">
      <t>ニュウリョク</t>
    </rPh>
    <rPh sb="14" eb="16">
      <t>スウチ</t>
    </rPh>
    <phoneticPr fontId="1"/>
  </si>
  <si>
    <t>印刷日から限界点までの日数</t>
    <rPh sb="0" eb="2">
      <t>インサツ</t>
    </rPh>
    <rPh sb="2" eb="3">
      <t>ヒ</t>
    </rPh>
    <rPh sb="5" eb="8">
      <t>ゲンカイテン</t>
    </rPh>
    <rPh sb="11" eb="13">
      <t>ニッスウ</t>
    </rPh>
    <phoneticPr fontId="1"/>
  </si>
  <si>
    <t>和暦</t>
    <rPh sb="0" eb="2">
      <t>ワレキ</t>
    </rPh>
    <phoneticPr fontId="1"/>
  </si>
  <si>
    <t>2021年</t>
  </si>
  <si>
    <t>令和03年</t>
  </si>
  <si>
    <t>2020年</t>
  </si>
  <si>
    <t>令和02年</t>
  </si>
  <si>
    <t>2019年</t>
  </si>
  <si>
    <t>令和元年</t>
  </si>
  <si>
    <t>2018年</t>
  </si>
  <si>
    <t>平成30年</t>
  </si>
  <si>
    <t>2017年</t>
  </si>
  <si>
    <t>平成29年</t>
  </si>
  <si>
    <t>2016年</t>
  </si>
  <si>
    <t>平成28年</t>
  </si>
  <si>
    <t>2015年</t>
  </si>
  <si>
    <t>平成27年</t>
  </si>
  <si>
    <t>2014年</t>
  </si>
  <si>
    <t>平成26年</t>
  </si>
  <si>
    <t>2013年</t>
  </si>
  <si>
    <t>平成25年</t>
  </si>
  <si>
    <t>2012年</t>
  </si>
  <si>
    <t>平成24年</t>
  </si>
  <si>
    <t>2011年</t>
  </si>
  <si>
    <t>平成23年</t>
  </si>
  <si>
    <t>2010年</t>
  </si>
  <si>
    <t>平成22年</t>
  </si>
  <si>
    <t>2009年</t>
  </si>
  <si>
    <t>平成21年</t>
  </si>
  <si>
    <t>2008年</t>
  </si>
  <si>
    <t>平成20年</t>
  </si>
  <si>
    <t>2007年</t>
  </si>
  <si>
    <t>平成19年</t>
  </si>
  <si>
    <t>2006年</t>
  </si>
  <si>
    <t>平成18年</t>
  </si>
  <si>
    <t>2005年</t>
  </si>
  <si>
    <t>平成17年</t>
  </si>
  <si>
    <t>2004年</t>
  </si>
  <si>
    <t>平成16年</t>
  </si>
  <si>
    <t>2003年</t>
  </si>
  <si>
    <t>平成15年</t>
  </si>
  <si>
    <t>2002年</t>
  </si>
  <si>
    <t>平成14年</t>
  </si>
  <si>
    <t>2001年</t>
  </si>
  <si>
    <t>平成13年</t>
  </si>
  <si>
    <t>2000年</t>
  </si>
  <si>
    <t>平成12年</t>
  </si>
  <si>
    <t>1999年</t>
  </si>
  <si>
    <t>平成11年</t>
  </si>
  <si>
    <t>1998年</t>
  </si>
  <si>
    <t>平成10年</t>
  </si>
  <si>
    <t>1997年</t>
  </si>
  <si>
    <t>平成9年</t>
  </si>
  <si>
    <t>1996年</t>
  </si>
  <si>
    <t>平成8年</t>
  </si>
  <si>
    <t>1995年</t>
  </si>
  <si>
    <t>平成7年</t>
  </si>
  <si>
    <t>1994年</t>
  </si>
  <si>
    <t>平成6年</t>
  </si>
  <si>
    <t>1993年</t>
  </si>
  <si>
    <t>平成5年</t>
  </si>
  <si>
    <t>1992年</t>
  </si>
  <si>
    <t>平成4年</t>
  </si>
  <si>
    <t>1991年</t>
  </si>
  <si>
    <t>平成3年</t>
  </si>
  <si>
    <t>1990年</t>
  </si>
  <si>
    <t>平成2年</t>
  </si>
  <si>
    <t>末</t>
    <rPh sb="0" eb="1">
      <t>マツ</t>
    </rPh>
    <phoneticPr fontId="1"/>
  </si>
  <si>
    <t>OP経過日</t>
    <rPh sb="2" eb="4">
      <t>ケイカ</t>
    </rPh>
    <rPh sb="4" eb="5">
      <t>ニチ</t>
    </rPh>
    <phoneticPr fontId="1"/>
  </si>
  <si>
    <t>当年末</t>
    <rPh sb="0" eb="2">
      <t>トウネン</t>
    </rPh>
    <rPh sb="2" eb="3">
      <t>マツ</t>
    </rPh>
    <phoneticPr fontId="1"/>
  </si>
  <si>
    <t>：月末に引き直し／マイナスの場合のSKは前年末を採用する</t>
    <rPh sb="1" eb="3">
      <t>ゲツマツ</t>
    </rPh>
    <rPh sb="4" eb="5">
      <t>ヒ</t>
    </rPh>
    <rPh sb="6" eb="7">
      <t>ナオ</t>
    </rPh>
    <rPh sb="14" eb="16">
      <t>バアイ</t>
    </rPh>
    <rPh sb="20" eb="23">
      <t>ゼンネンマツ</t>
    </rPh>
    <rPh sb="24" eb="26">
      <t>サイヨウ</t>
    </rPh>
    <phoneticPr fontId="1"/>
  </si>
  <si>
    <t>前年末</t>
    <rPh sb="0" eb="1">
      <t>マエ</t>
    </rPh>
    <rPh sb="1" eb="2">
      <t>ネン</t>
    </rPh>
    <rPh sb="2" eb="3">
      <t>マツ</t>
    </rPh>
    <phoneticPr fontId="1"/>
  </si>
  <si>
    <t>決定SK</t>
    <rPh sb="0" eb="2">
      <t>ケッテイ</t>
    </rPh>
    <phoneticPr fontId="1"/>
  </si>
  <si>
    <t>選任日からの日数</t>
    <rPh sb="0" eb="2">
      <t>センニン</t>
    </rPh>
    <rPh sb="2" eb="3">
      <t>ヒ</t>
    </rPh>
    <rPh sb="6" eb="8">
      <t>ニッスウ</t>
    </rPh>
    <phoneticPr fontId="1"/>
  </si>
  <si>
    <t>月後に到来する</t>
    <rPh sb="0" eb="1">
      <t>ツキ</t>
    </rPh>
    <rPh sb="1" eb="2">
      <t>ゴ</t>
    </rPh>
    <rPh sb="3" eb="5">
      <t>トウライ</t>
    </rPh>
    <phoneticPr fontId="1"/>
  </si>
  <si>
    <t>→マイナス：懈怠であるからすぐに作業</t>
    <rPh sb="6" eb="8">
      <t>ケタイ</t>
    </rPh>
    <rPh sb="16" eb="18">
      <t>サギョウ</t>
    </rPh>
    <phoneticPr fontId="1"/>
  </si>
  <si>
    <t>年と</t>
    <rPh sb="0" eb="1">
      <t>ネン</t>
    </rPh>
    <phoneticPr fontId="1"/>
  </si>
  <si>
    <t>年以内に終了する事業年度のうち最終のものに関する定時株主総会の終結の時まで』</t>
    <rPh sb="0" eb="1">
      <t>ネン</t>
    </rPh>
    <phoneticPr fontId="1"/>
  </si>
  <si>
    <t>【期間】</t>
    <rPh sb="1" eb="3">
      <t>キカン</t>
    </rPh>
    <phoneticPr fontId="1"/>
  </si>
  <si>
    <t>【期末】</t>
    <rPh sb="1" eb="3">
      <t>キマツ</t>
    </rPh>
    <phoneticPr fontId="1"/>
  </si>
  <si>
    <t>□規定</t>
    <rPh sb="1" eb="3">
      <t>キテイ</t>
    </rPh>
    <phoneticPr fontId="1"/>
  </si>
  <si>
    <t>□選任日</t>
    <rPh sb="1" eb="3">
      <t>センニン</t>
    </rPh>
    <rPh sb="3" eb="4">
      <t>ビ</t>
    </rPh>
    <phoneticPr fontId="1"/>
  </si>
  <si>
    <t>印刷</t>
    <rPh sb="0" eb="2">
      <t>インサツ</t>
    </rPh>
    <phoneticPr fontId="1"/>
  </si>
  <si>
    <t>□任期満了限界点</t>
    <rPh sb="1" eb="3">
      <t>ニンキ</t>
    </rPh>
    <rPh sb="3" eb="5">
      <t>マンリョウ</t>
    </rPh>
    <rPh sb="5" eb="8">
      <t>ゲンカイテン</t>
    </rPh>
    <phoneticPr fontId="1"/>
  </si>
  <si>
    <t>（選任日～任限まで日数</t>
    <rPh sb="1" eb="3">
      <t>センニン</t>
    </rPh>
    <rPh sb="3" eb="4">
      <t>ヒ</t>
    </rPh>
    <rPh sb="5" eb="6">
      <t>ニン</t>
    </rPh>
    <rPh sb="6" eb="7">
      <t>キリ</t>
    </rPh>
    <rPh sb="9" eb="11">
      <t>ニッスウ</t>
    </rPh>
    <phoneticPr fontId="1"/>
  </si>
  <si>
    <t>本件役員は、</t>
    <rPh sb="0" eb="2">
      <t>ホンケン</t>
    </rPh>
    <rPh sb="2" eb="4">
      <t>ヤクイン</t>
    </rPh>
    <phoneticPr fontId="1"/>
  </si>
  <si>
    <t>に任期が満了します。</t>
    <rPh sb="1" eb="3">
      <t>ニンキ</t>
    </rPh>
    <rPh sb="4" eb="6">
      <t>マンリョウ</t>
    </rPh>
    <phoneticPr fontId="1"/>
  </si>
  <si>
    <t>補欠として選任されていない</t>
    <rPh sb="0" eb="2">
      <t>ホケツ</t>
    </rPh>
    <rPh sb="5" eb="7">
      <t>センニン</t>
    </rPh>
    <phoneticPr fontId="1"/>
  </si>
  <si>
    <t>→プラス：あと約</t>
    <rPh sb="7" eb="8">
      <t>ヤク</t>
    </rPh>
    <phoneticPr fontId="1"/>
  </si>
  <si>
    <t>であるとして</t>
    <phoneticPr fontId="1"/>
  </si>
  <si>
    <t>吉田明和</t>
    <phoneticPr fontId="1"/>
  </si>
  <si>
    <t>（株）甲野商店</t>
    <rPh sb="3" eb="5">
      <t>コウノ</t>
    </rPh>
    <rPh sb="5" eb="7">
      <t>ショウテン</t>
    </rPh>
    <phoneticPr fontId="1"/>
  </si>
  <si>
    <t>ver2.0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</si>
</sst>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F800]dddd\,\ mmmm\ dd\,\ yyyy"/>
    <numFmt numFmtId="178" formatCode="[$-411]ggge&quot;年&quot;m&quot;月&quot;d&quot;日&quot;;@"/>
    <numFmt numFmtId="179" formatCode="#,##0_);[Red]\(#,##0\)"/>
    <numFmt numFmtId="180" formatCode="[$-411]ge\.m\.d;@"/>
  </numFmts>
  <fonts count="13">
    <font>
      <sz val="11"/>
      <color theme="1"/>
      <name val="Yu Gothic"/>
      <family val="2"/>
      <scheme val="minor"/>
    </font>
    <font>
      <sz val="6"/>
      <name val="Yu Gothic"/>
      <family val="3"/>
      <charset val="128"/>
      <scheme val="minor"/>
    </font>
    <font>
      <sz val="22"/>
      <color theme="1"/>
      <name val="Yu Gothic"/>
      <family val="2"/>
      <scheme val="minor"/>
    </font>
    <font>
      <sz val="20"/>
      <color theme="1"/>
      <name val="Yu Gothic"/>
      <family val="3"/>
      <charset val="128"/>
      <scheme val="minor"/>
    </font>
    <font>
      <strike/>
      <sz val="11"/>
      <color theme="1"/>
      <name val="Yu Gothic"/>
      <family val="2"/>
      <scheme val="minor"/>
    </font>
    <font>
      <sz val="14"/>
      <color theme="1"/>
      <name val="Yu Gothic"/>
      <family val="2"/>
      <scheme val="minor"/>
    </font>
    <font>
      <sz val="11"/>
      <color rgb="FFFF0000"/>
      <name val="Yu Gothic"/>
      <family val="2"/>
      <scheme val="minor"/>
    </font>
    <font>
      <sz val="9"/>
      <color rgb="FF000000"/>
      <name val="Meiryo UI"/>
      <family val="3"/>
      <charset val="128"/>
    </font>
    <font>
      <sz val="12"/>
      <color theme="1"/>
      <name val="Yu Gothic"/>
      <family val="3"/>
      <charset val="128"/>
      <scheme val="minor"/>
    </font>
    <font>
      <sz val="12"/>
      <color rgb="FF000000"/>
      <name val="Yu Gothic"/>
      <family val="3"/>
      <charset val="128"/>
      <scheme val="minor"/>
    </font>
    <font>
      <b/>
      <sz val="16"/>
      <color theme="1"/>
      <name val="Yu Gothic"/>
      <family val="3"/>
      <charset val="128"/>
      <scheme val="minor"/>
    </font>
    <font>
      <sz val="10"/>
      <color theme="1"/>
      <name val="Yu Gothic"/>
      <family val="2"/>
      <scheme val="minor"/>
    </font>
    <font>
      <sz val="11"/>
      <color theme="1"/>
      <name val="Yu Gothic"/>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medium">
        <color indexed="64"/>
      </left>
      <right/>
      <top/>
      <bottom/>
      <diagonal/>
    </border>
  </borders>
  <cellStyleXfs count="1">
    <xf numFmtId="0" fontId="0" fillId="0" borderId="0"/>
  </cellStyleXfs>
  <cellXfs count="57">
    <xf numFmtId="0" fontId="0" fillId="0" borderId="0" xfId="0"/>
    <xf numFmtId="0" fontId="0" fillId="0" borderId="0" xfId="0" applyAlignment="1">
      <alignment horizontal="right"/>
    </xf>
    <xf numFmtId="178" fontId="0" fillId="0" borderId="0" xfId="0" applyNumberFormat="1"/>
    <xf numFmtId="0" fontId="0" fillId="2" borderId="0" xfId="0" applyFill="1" applyBorder="1"/>
    <xf numFmtId="0" fontId="0" fillId="2" borderId="0" xfId="0" applyFill="1"/>
    <xf numFmtId="178" fontId="0" fillId="2" borderId="0" xfId="0" applyNumberFormat="1" applyFont="1" applyFill="1"/>
    <xf numFmtId="178" fontId="0" fillId="2" borderId="0" xfId="0" applyNumberFormat="1" applyFont="1" applyFill="1" applyBorder="1"/>
    <xf numFmtId="179" fontId="0" fillId="0" borderId="0" xfId="0" applyNumberFormat="1"/>
    <xf numFmtId="0" fontId="2" fillId="0" borderId="0" xfId="0" applyFont="1"/>
    <xf numFmtId="0" fontId="0" fillId="0" borderId="0" xfId="0" applyBorder="1"/>
    <xf numFmtId="58" fontId="0" fillId="3" borderId="1" xfId="0" applyNumberFormat="1" applyFill="1" applyBorder="1"/>
    <xf numFmtId="176" fontId="0" fillId="3" borderId="0" xfId="0" applyNumberFormat="1" applyFill="1"/>
    <xf numFmtId="58" fontId="0" fillId="3" borderId="0" xfId="0" applyNumberFormat="1" applyFill="1"/>
    <xf numFmtId="177" fontId="0" fillId="3" borderId="0" xfId="0" applyNumberFormat="1" applyFill="1"/>
    <xf numFmtId="178" fontId="0" fillId="3" borderId="0" xfId="0" applyNumberFormat="1" applyFont="1" applyFill="1"/>
    <xf numFmtId="0" fontId="0" fillId="0" borderId="0" xfId="0" applyAlignment="1">
      <alignment horizontal="center"/>
    </xf>
    <xf numFmtId="0" fontId="0" fillId="4" borderId="1" xfId="0" applyFill="1" applyBorder="1"/>
    <xf numFmtId="0" fontId="0" fillId="3" borderId="5" xfId="0" applyFill="1" applyBorder="1"/>
    <xf numFmtId="0" fontId="0" fillId="0" borderId="6" xfId="0" applyBorder="1"/>
    <xf numFmtId="0" fontId="0" fillId="0" borderId="7" xfId="0" applyBorder="1"/>
    <xf numFmtId="0" fontId="0" fillId="0" borderId="8" xfId="0" applyBorder="1"/>
    <xf numFmtId="0" fontId="0" fillId="3" borderId="0" xfId="0" applyFill="1"/>
    <xf numFmtId="0" fontId="4" fillId="0" borderId="0" xfId="0" applyFont="1"/>
    <xf numFmtId="0" fontId="0" fillId="0" borderId="0" xfId="0" applyAlignment="1"/>
    <xf numFmtId="0" fontId="0" fillId="5" borderId="6" xfId="0" applyFill="1" applyBorder="1"/>
    <xf numFmtId="0" fontId="0" fillId="5" borderId="7" xfId="0" applyFill="1" applyBorder="1"/>
    <xf numFmtId="0" fontId="0" fillId="5" borderId="8" xfId="0" applyFill="1" applyBorder="1"/>
    <xf numFmtId="0" fontId="0" fillId="0" borderId="0" xfId="0" applyAlignment="1">
      <alignment horizontal="left"/>
    </xf>
    <xf numFmtId="0" fontId="0" fillId="0" borderId="9" xfId="0" applyBorder="1" applyAlignment="1">
      <alignment horizontal="left"/>
    </xf>
    <xf numFmtId="0" fontId="0" fillId="0" borderId="9" xfId="0" applyBorder="1"/>
    <xf numFmtId="0" fontId="0" fillId="2" borderId="0" xfId="0" applyFill="1" applyAlignment="1">
      <alignment horizontal="right"/>
    </xf>
    <xf numFmtId="180" fontId="0" fillId="0" borderId="0" xfId="0" applyNumberFormat="1" applyBorder="1" applyAlignment="1"/>
    <xf numFmtId="0" fontId="0" fillId="6" borderId="0" xfId="0" applyFill="1" applyAlignment="1"/>
    <xf numFmtId="0" fontId="0" fillId="6" borderId="0" xfId="0" applyFill="1" applyAlignment="1">
      <alignment horizontal="left"/>
    </xf>
    <xf numFmtId="0" fontId="0" fillId="6" borderId="0" xfId="0" applyFill="1"/>
    <xf numFmtId="0" fontId="0" fillId="6" borderId="0" xfId="0" applyFill="1" applyAlignment="1">
      <alignment horizontal="right"/>
    </xf>
    <xf numFmtId="0" fontId="5" fillId="6" borderId="0" xfId="0" applyFont="1" applyFill="1" applyAlignment="1"/>
    <xf numFmtId="0" fontId="5" fillId="6" borderId="0" xfId="0" applyFont="1" applyFill="1"/>
    <xf numFmtId="0" fontId="0" fillId="6" borderId="0" xfId="0" applyFill="1" applyBorder="1"/>
    <xf numFmtId="178" fontId="0" fillId="6" borderId="0" xfId="0" applyNumberFormat="1" applyFill="1" applyBorder="1" applyAlignment="1"/>
    <xf numFmtId="178" fontId="6" fillId="3" borderId="1" xfId="0" applyNumberFormat="1" applyFont="1" applyFill="1" applyBorder="1"/>
    <xf numFmtId="0" fontId="8" fillId="6" borderId="0" xfId="0" applyFont="1" applyFill="1" applyAlignment="1">
      <alignment vertical="center"/>
    </xf>
    <xf numFmtId="0" fontId="8" fillId="6" borderId="0" xfId="0" applyFont="1" applyFill="1" applyAlignment="1">
      <alignment horizontal="left" vertical="center"/>
    </xf>
    <xf numFmtId="178" fontId="8"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xf numFmtId="178" fontId="10" fillId="6" borderId="0" xfId="0" applyNumberFormat="1" applyFont="1" applyFill="1"/>
    <xf numFmtId="0" fontId="11" fillId="6" borderId="0" xfId="0" applyFont="1" applyFill="1" applyAlignment="1">
      <alignment vertical="top"/>
    </xf>
    <xf numFmtId="0" fontId="6" fillId="0" borderId="0" xfId="0" applyFont="1" applyAlignment="1"/>
    <xf numFmtId="0" fontId="3" fillId="4" borderId="2" xfId="0" applyFont="1" applyFill="1" applyBorder="1" applyAlignment="1">
      <alignment horizontal="right"/>
    </xf>
    <xf numFmtId="0" fontId="0" fillId="4" borderId="3" xfId="0" applyFill="1" applyBorder="1" applyAlignment="1">
      <alignment horizontal="right"/>
    </xf>
    <xf numFmtId="0" fontId="0" fillId="4" borderId="4" xfId="0" applyFill="1" applyBorder="1" applyAlignment="1">
      <alignment horizontal="right"/>
    </xf>
    <xf numFmtId="178" fontId="0" fillId="6" borderId="0" xfId="0" applyNumberFormat="1" applyFill="1" applyAlignment="1"/>
    <xf numFmtId="0" fontId="0" fillId="0" borderId="0" xfId="0" applyAlignment="1"/>
    <xf numFmtId="178" fontId="0" fillId="3" borderId="5" xfId="0" applyNumberFormat="1" applyFill="1" applyBorder="1" applyAlignment="1"/>
    <xf numFmtId="0" fontId="0" fillId="0" borderId="10" xfId="0" applyBorder="1" applyAlignment="1"/>
    <xf numFmtId="14" fontId="12" fillId="0" borderId="0" xfId="0" applyNumberFormat="1"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xdr:row>
          <xdr:rowOff>0</xdr:rowOff>
        </xdr:from>
        <xdr:to>
          <xdr:col>2</xdr:col>
          <xdr:colOff>66675</xdr:colOff>
          <xdr:row>1</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【取締役】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xdr:row>
          <xdr:rowOff>0</xdr:rowOff>
        </xdr:from>
        <xdr:to>
          <xdr:col>3</xdr:col>
          <xdr:colOff>1162050</xdr:colOff>
          <xdr:row>1</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【監査役】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2</xdr:col>
          <xdr:colOff>1000125</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【設立時の役員（設立日）】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xdr:row>
          <xdr:rowOff>9525</xdr:rowOff>
        </xdr:from>
        <xdr:to>
          <xdr:col>4</xdr:col>
          <xdr:colOff>733425</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【設立後の役員（選任日）】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190500</xdr:rowOff>
        </xdr:from>
        <xdr:to>
          <xdr:col>4</xdr:col>
          <xdr:colOff>781050</xdr:colOff>
          <xdr:row>16</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【定時株主総会（予定）の満了時】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171450</xdr:rowOff>
        </xdr:from>
        <xdr:to>
          <xdr:col>4</xdr:col>
          <xdr:colOff>209550</xdr:colOff>
          <xdr:row>17</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【の２４時（確定日）】</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7"/>
  <sheetViews>
    <sheetView tabSelected="1" view="pageBreakPreview" zoomScaleNormal="100" zoomScaleSheetLayoutView="100" workbookViewId="0">
      <selection activeCell="K5" sqref="K5"/>
    </sheetView>
  </sheetViews>
  <sheetFormatPr defaultRowHeight="18.75"/>
  <cols>
    <col min="1" max="1" width="8.875" customWidth="1"/>
    <col min="2" max="2" width="15.125" bestFit="1" customWidth="1"/>
    <col min="3" max="3" width="22" bestFit="1" customWidth="1"/>
    <col min="4" max="4" width="16.5" bestFit="1" customWidth="1"/>
    <col min="5" max="5" width="13.375" customWidth="1"/>
    <col min="6" max="6" width="17.25" bestFit="1" customWidth="1"/>
    <col min="7" max="7" width="4.5" bestFit="1" customWidth="1"/>
    <col min="8" max="8" width="9.875" customWidth="1"/>
    <col min="9" max="9" width="8" customWidth="1"/>
    <col min="10" max="10" width="15.5" customWidth="1"/>
    <col min="11" max="11" width="17.625" bestFit="1" customWidth="1"/>
    <col min="17" max="17" width="14.75" customWidth="1"/>
  </cols>
  <sheetData>
    <row r="1" spans="1:10" ht="36" thickBot="1">
      <c r="A1" s="8" t="s">
        <v>0</v>
      </c>
      <c r="C1" s="23" t="s">
        <v>113</v>
      </c>
      <c r="D1" s="31">
        <v>47119</v>
      </c>
      <c r="E1" s="27" t="s">
        <v>103</v>
      </c>
      <c r="F1" s="56">
        <f>D1</f>
        <v>47119</v>
      </c>
      <c r="G1" s="49" t="s">
        <v>112</v>
      </c>
      <c r="H1" s="50"/>
      <c r="I1" s="50"/>
      <c r="J1" s="51"/>
    </row>
    <row r="2" spans="1:10" s="34" customFormat="1" ht="24">
      <c r="A2" s="36" t="s">
        <v>101</v>
      </c>
      <c r="B2" s="32"/>
      <c r="C2" s="33"/>
      <c r="I2" s="52"/>
      <c r="J2" s="52"/>
    </row>
    <row r="3" spans="1:10" s="41" customFormat="1" ht="20.25" thickBot="1">
      <c r="B3" s="41" t="s">
        <v>111</v>
      </c>
      <c r="C3" s="42"/>
      <c r="D3" s="44"/>
      <c r="I3" s="43"/>
      <c r="J3" s="43"/>
    </row>
    <row r="4" spans="1:10" ht="19.5" thickBot="1">
      <c r="A4" t="s">
        <v>99</v>
      </c>
      <c r="B4" t="s">
        <v>1</v>
      </c>
      <c r="C4" s="16">
        <v>10</v>
      </c>
      <c r="D4" s="55" t="s">
        <v>98</v>
      </c>
      <c r="E4" s="53"/>
      <c r="F4" s="53"/>
      <c r="G4" s="53"/>
      <c r="H4" s="53"/>
      <c r="I4" s="53"/>
      <c r="J4" s="53"/>
    </row>
    <row r="5" spans="1:10" ht="19.5" thickBot="1">
      <c r="A5" t="s">
        <v>100</v>
      </c>
      <c r="C5" s="16">
        <v>3</v>
      </c>
      <c r="D5" t="s">
        <v>3</v>
      </c>
      <c r="E5" s="23"/>
      <c r="F5" s="23"/>
      <c r="G5" s="23"/>
      <c r="H5" s="48" t="s">
        <v>110</v>
      </c>
      <c r="I5" s="23"/>
      <c r="J5" s="23"/>
    </row>
    <row r="6" spans="1:10" s="34" customFormat="1" ht="24.75" thickBot="1">
      <c r="A6" s="36" t="s">
        <v>102</v>
      </c>
      <c r="C6" s="38"/>
      <c r="E6" s="32"/>
      <c r="F6" s="47" t="s">
        <v>108</v>
      </c>
      <c r="G6" s="32"/>
      <c r="H6" s="32"/>
      <c r="I6" s="32"/>
      <c r="J6" s="32"/>
    </row>
    <row r="7" spans="1:10" ht="19.5" thickBot="1">
      <c r="B7" s="1"/>
      <c r="C7" s="16">
        <v>2019</v>
      </c>
      <c r="D7" t="s">
        <v>6</v>
      </c>
      <c r="E7" s="16">
        <v>12</v>
      </c>
      <c r="F7" t="s">
        <v>7</v>
      </c>
      <c r="G7" s="16">
        <v>1</v>
      </c>
      <c r="H7" s="9" t="s">
        <v>8</v>
      </c>
      <c r="I7" t="str">
        <f>TEXT(C8,"(aaa)")</f>
        <v>(日)</v>
      </c>
    </row>
    <row r="8" spans="1:10" ht="19.5" thickBot="1">
      <c r="B8" s="22"/>
      <c r="C8" s="10">
        <f>(C7&amp;"/"&amp;E7&amp;"/"&amp;G7)*1</f>
        <v>43800</v>
      </c>
      <c r="D8" s="11">
        <f>C8</f>
        <v>43800</v>
      </c>
      <c r="E8" t="s">
        <v>4</v>
      </c>
    </row>
    <row r="9" spans="1:10" s="34" customFormat="1" ht="24.75" thickBot="1">
      <c r="A9" s="37" t="s">
        <v>104</v>
      </c>
      <c r="C9" s="40">
        <f>裏の計算式!D8</f>
        <v>47299</v>
      </c>
      <c r="D9" s="13">
        <f>C9</f>
        <v>47299</v>
      </c>
      <c r="E9" s="34" t="s">
        <v>19</v>
      </c>
      <c r="I9" t="str">
        <f>TEXT(C9,"(aaa)")</f>
        <v>(土)</v>
      </c>
    </row>
    <row r="10" spans="1:10">
      <c r="A10" s="1" t="s">
        <v>9</v>
      </c>
      <c r="B10" t="s">
        <v>10</v>
      </c>
      <c r="C10" s="12">
        <f>C8+1</f>
        <v>43801</v>
      </c>
      <c r="D10" s="13">
        <f>C10</f>
        <v>43801</v>
      </c>
      <c r="E10" t="s">
        <v>11</v>
      </c>
    </row>
    <row r="11" spans="1:10">
      <c r="A11" s="1" t="s">
        <v>12</v>
      </c>
      <c r="B11" t="s">
        <v>13</v>
      </c>
      <c r="C11" s="14">
        <f>DATE(YEAR(C10)+C4, MONTH(C10), DAY(C10))</f>
        <v>47454</v>
      </c>
      <c r="D11" s="13">
        <f>C11</f>
        <v>47454</v>
      </c>
      <c r="E11" t="s">
        <v>14</v>
      </c>
    </row>
    <row r="12" spans="1:10" s="4" customFormat="1">
      <c r="A12" s="30" t="s">
        <v>15</v>
      </c>
      <c r="B12" s="4" t="s">
        <v>16</v>
      </c>
      <c r="C12" s="14">
        <f>裏の計算式!D7</f>
        <v>47208</v>
      </c>
      <c r="D12" s="13">
        <f>C12</f>
        <v>47208</v>
      </c>
      <c r="E12" s="4" t="s">
        <v>17</v>
      </c>
    </row>
    <row r="13" spans="1:10">
      <c r="B13" s="1" t="s">
        <v>105</v>
      </c>
      <c r="C13" t="str">
        <f>裏の計算式!E11</f>
        <v>9年6ヶ月</v>
      </c>
      <c r="D13" t="s">
        <v>20</v>
      </c>
      <c r="E13" s="18" t="s">
        <v>21</v>
      </c>
      <c r="F13" s="19"/>
      <c r="G13" s="19"/>
      <c r="H13" s="20"/>
      <c r="I13" s="54">
        <f>DATE(YEAR(C9)-C4, MONTH(C9), DAY(C9))</f>
        <v>43646</v>
      </c>
      <c r="J13" s="54"/>
    </row>
    <row r="14" spans="1:10" s="34" customFormat="1">
      <c r="B14" s="35"/>
      <c r="E14" s="38"/>
      <c r="F14" s="38"/>
      <c r="G14" s="38"/>
      <c r="H14" s="38"/>
      <c r="I14" s="39"/>
      <c r="J14" s="39"/>
    </row>
    <row r="15" spans="1:10">
      <c r="A15" s="53" t="s">
        <v>22</v>
      </c>
      <c r="B15" s="53"/>
      <c r="C15" s="53"/>
      <c r="D15" s="17">
        <f>C9-D1</f>
        <v>180</v>
      </c>
      <c r="E15" t="s">
        <v>8</v>
      </c>
      <c r="F15" s="28" t="s">
        <v>109</v>
      </c>
      <c r="G15" s="24">
        <f>INT(D15/365)</f>
        <v>0</v>
      </c>
      <c r="H15" s="25" t="s">
        <v>97</v>
      </c>
      <c r="I15" s="25">
        <f>INT((D15-(G15*365))/30)</f>
        <v>6</v>
      </c>
      <c r="J15" s="26" t="s">
        <v>95</v>
      </c>
    </row>
    <row r="16" spans="1:10">
      <c r="F16" s="29" t="s">
        <v>96</v>
      </c>
    </row>
    <row r="17" spans="1:6" s="45" customFormat="1" ht="25.5">
      <c r="A17" s="45" t="s">
        <v>106</v>
      </c>
      <c r="C17" s="46">
        <f>C9</f>
        <v>47299</v>
      </c>
      <c r="F17" s="45" t="s">
        <v>107</v>
      </c>
    </row>
  </sheetData>
  <mergeCells count="5">
    <mergeCell ref="G1:J1"/>
    <mergeCell ref="I2:J2"/>
    <mergeCell ref="A15:C15"/>
    <mergeCell ref="I13:J13"/>
    <mergeCell ref="D4:J4"/>
  </mergeCells>
  <phoneticPr fontId="1"/>
  <pageMargins left="0.70866141732283472" right="0.70866141732283472" top="0.74803149606299213" bottom="0.74803149606299213" header="0.31496062992125984" footer="0.31496062992125984"/>
  <pageSetup paperSize="9" scale="92"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ltText="">
                <anchor moveWithCells="1">
                  <from>
                    <xdr:col>1</xdr:col>
                    <xdr:colOff>257175</xdr:colOff>
                    <xdr:row>1</xdr:row>
                    <xdr:rowOff>0</xdr:rowOff>
                  </from>
                  <to>
                    <xdr:col>2</xdr:col>
                    <xdr:colOff>66675</xdr:colOff>
                    <xdr:row>1</xdr:row>
                    <xdr:rowOff>247650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3</xdr:col>
                    <xdr:colOff>200025</xdr:colOff>
                    <xdr:row>1</xdr:row>
                    <xdr:rowOff>0</xdr:rowOff>
                  </from>
                  <to>
                    <xdr:col>3</xdr:col>
                    <xdr:colOff>1162050</xdr:colOff>
                    <xdr:row>1</xdr:row>
                    <xdr:rowOff>247650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1</xdr:col>
                    <xdr:colOff>361950</xdr:colOff>
                    <xdr:row>5</xdr:row>
                    <xdr:rowOff>0</xdr:rowOff>
                  </from>
                  <to>
                    <xdr:col>2</xdr:col>
                    <xdr:colOff>1000125</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ltText="">
                <anchor moveWithCells="1">
                  <from>
                    <xdr:col>3</xdr:col>
                    <xdr:colOff>200025</xdr:colOff>
                    <xdr:row>5</xdr:row>
                    <xdr:rowOff>9525</xdr:rowOff>
                  </from>
                  <to>
                    <xdr:col>4</xdr:col>
                    <xdr:colOff>733425</xdr:colOff>
                    <xdr:row>6</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3</xdr:col>
                    <xdr:colOff>66675</xdr:colOff>
                    <xdr:row>15</xdr:row>
                    <xdr:rowOff>190500</xdr:rowOff>
                  </from>
                  <to>
                    <xdr:col>4</xdr:col>
                    <xdr:colOff>781050</xdr:colOff>
                    <xdr:row>16</xdr:row>
                    <xdr:rowOff>200025</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3</xdr:col>
                    <xdr:colOff>76200</xdr:colOff>
                    <xdr:row>16</xdr:row>
                    <xdr:rowOff>171450</xdr:rowOff>
                  </from>
                  <to>
                    <xdr:col>4</xdr:col>
                    <xdr:colOff>209550</xdr:colOff>
                    <xdr:row>17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7B6B-90D2-4835-BF4A-C507F379E850}">
  <sheetPr codeName="Sheet2"/>
  <dimension ref="A1:B33"/>
  <sheetViews>
    <sheetView workbookViewId="0"/>
  </sheetViews>
  <sheetFormatPr defaultRowHeight="18.75"/>
  <sheetData>
    <row r="1" spans="1:2">
      <c r="A1" s="15" t="s">
        <v>5</v>
      </c>
      <c r="B1" s="15" t="s">
        <v>23</v>
      </c>
    </row>
    <row r="2" spans="1:2">
      <c r="A2" t="s">
        <v>24</v>
      </c>
      <c r="B2" t="s">
        <v>25</v>
      </c>
    </row>
    <row r="3" spans="1:2">
      <c r="A3" t="s">
        <v>26</v>
      </c>
      <c r="B3" t="s">
        <v>27</v>
      </c>
    </row>
    <row r="4" spans="1:2">
      <c r="A4" t="s">
        <v>28</v>
      </c>
      <c r="B4" t="s">
        <v>29</v>
      </c>
    </row>
    <row r="5" spans="1:2" s="21" customFormat="1">
      <c r="A5" s="21" t="s">
        <v>30</v>
      </c>
      <c r="B5" s="21" t="s">
        <v>31</v>
      </c>
    </row>
    <row r="6" spans="1:2">
      <c r="A6" t="s">
        <v>32</v>
      </c>
      <c r="B6" t="s">
        <v>33</v>
      </c>
    </row>
    <row r="7" spans="1:2">
      <c r="A7" t="s">
        <v>34</v>
      </c>
      <c r="B7" t="s">
        <v>35</v>
      </c>
    </row>
    <row r="8" spans="1:2">
      <c r="A8" t="s">
        <v>36</v>
      </c>
      <c r="B8" t="s">
        <v>37</v>
      </c>
    </row>
    <row r="9" spans="1:2">
      <c r="A9" t="s">
        <v>38</v>
      </c>
      <c r="B9" t="s">
        <v>39</v>
      </c>
    </row>
    <row r="10" spans="1:2">
      <c r="A10" t="s">
        <v>40</v>
      </c>
      <c r="B10" t="s">
        <v>41</v>
      </c>
    </row>
    <row r="11" spans="1:2">
      <c r="A11" t="s">
        <v>42</v>
      </c>
      <c r="B11" t="s">
        <v>43</v>
      </c>
    </row>
    <row r="12" spans="1:2">
      <c r="A12" t="s">
        <v>44</v>
      </c>
      <c r="B12" t="s">
        <v>45</v>
      </c>
    </row>
    <row r="13" spans="1:2">
      <c r="A13" t="s">
        <v>46</v>
      </c>
      <c r="B13" t="s">
        <v>47</v>
      </c>
    </row>
    <row r="14" spans="1:2">
      <c r="A14" t="s">
        <v>48</v>
      </c>
      <c r="B14" t="s">
        <v>49</v>
      </c>
    </row>
    <row r="15" spans="1:2" s="21" customFormat="1">
      <c r="A15" s="21" t="s">
        <v>50</v>
      </c>
      <c r="B15" s="21" t="s">
        <v>51</v>
      </c>
    </row>
    <row r="16" spans="1:2">
      <c r="A16" t="s">
        <v>52</v>
      </c>
      <c r="B16" t="s">
        <v>53</v>
      </c>
    </row>
    <row r="17" spans="1:2">
      <c r="A17" t="s">
        <v>54</v>
      </c>
      <c r="B17" t="s">
        <v>55</v>
      </c>
    </row>
    <row r="18" spans="1:2">
      <c r="A18" t="s">
        <v>56</v>
      </c>
      <c r="B18" t="s">
        <v>57</v>
      </c>
    </row>
    <row r="19" spans="1:2">
      <c r="A19" t="s">
        <v>58</v>
      </c>
      <c r="B19" t="s">
        <v>59</v>
      </c>
    </row>
    <row r="20" spans="1:2">
      <c r="A20" t="s">
        <v>60</v>
      </c>
      <c r="B20" t="s">
        <v>61</v>
      </c>
    </row>
    <row r="21" spans="1:2">
      <c r="A21" t="s">
        <v>62</v>
      </c>
      <c r="B21" t="s">
        <v>63</v>
      </c>
    </row>
    <row r="22" spans="1:2">
      <c r="A22" t="s">
        <v>64</v>
      </c>
      <c r="B22" t="s">
        <v>65</v>
      </c>
    </row>
    <row r="23" spans="1:2">
      <c r="A23" t="s">
        <v>66</v>
      </c>
      <c r="B23" t="s">
        <v>67</v>
      </c>
    </row>
    <row r="24" spans="1:2">
      <c r="A24" t="s">
        <v>68</v>
      </c>
      <c r="B24" t="s">
        <v>69</v>
      </c>
    </row>
    <row r="25" spans="1:2" s="21" customFormat="1">
      <c r="A25" s="21" t="s">
        <v>70</v>
      </c>
      <c r="B25" s="21" t="s">
        <v>71</v>
      </c>
    </row>
    <row r="26" spans="1:2">
      <c r="A26" t="s">
        <v>72</v>
      </c>
      <c r="B26" t="s">
        <v>73</v>
      </c>
    </row>
    <row r="27" spans="1:2">
      <c r="A27" t="s">
        <v>74</v>
      </c>
      <c r="B27" t="s">
        <v>75</v>
      </c>
    </row>
    <row r="28" spans="1:2">
      <c r="A28" t="s">
        <v>76</v>
      </c>
      <c r="B28" t="s">
        <v>77</v>
      </c>
    </row>
    <row r="29" spans="1:2">
      <c r="A29" t="s">
        <v>78</v>
      </c>
      <c r="B29" t="s">
        <v>79</v>
      </c>
    </row>
    <row r="30" spans="1:2">
      <c r="A30" t="s">
        <v>80</v>
      </c>
      <c r="B30" t="s">
        <v>81</v>
      </c>
    </row>
    <row r="31" spans="1:2">
      <c r="A31" t="s">
        <v>82</v>
      </c>
      <c r="B31" t="s">
        <v>83</v>
      </c>
    </row>
    <row r="32" spans="1:2">
      <c r="A32" t="s">
        <v>84</v>
      </c>
      <c r="B32" t="s">
        <v>85</v>
      </c>
    </row>
    <row r="33" spans="1:2">
      <c r="A33" t="s">
        <v>86</v>
      </c>
      <c r="B33" t="s">
        <v>87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3381-E626-4D1D-839D-F87F40A65D43}">
  <sheetPr codeName="Sheet3"/>
  <dimension ref="A2:F12"/>
  <sheetViews>
    <sheetView workbookViewId="0">
      <selection activeCell="U4" sqref="U4"/>
    </sheetView>
  </sheetViews>
  <sheetFormatPr defaultRowHeight="18.75"/>
  <cols>
    <col min="2" max="2" width="3.5" bestFit="1" customWidth="1"/>
    <col min="3" max="3" width="11" bestFit="1" customWidth="1"/>
    <col min="4" max="4" width="17.625" bestFit="1" customWidth="1"/>
    <col min="5" max="5" width="16.5" bestFit="1" customWidth="1"/>
  </cols>
  <sheetData>
    <row r="2" spans="1:6">
      <c r="A2" t="s">
        <v>2</v>
      </c>
      <c r="B2">
        <f>【算出書】!C5</f>
        <v>3</v>
      </c>
      <c r="C2" t="s">
        <v>88</v>
      </c>
      <c r="D2">
        <f>YEAR(【算出書】!C11)</f>
        <v>2029</v>
      </c>
      <c r="E2">
        <f>B2</f>
        <v>3</v>
      </c>
      <c r="F2">
        <v>1</v>
      </c>
    </row>
    <row r="3" spans="1:6">
      <c r="D3" s="2">
        <f>(裏の計算式!D2&amp;"/"&amp;裏の計算式!E2&amp;"/"&amp;裏の計算式!F2)*1</f>
        <v>47178</v>
      </c>
    </row>
    <row r="4" spans="1:6">
      <c r="D4" s="2"/>
      <c r="E4" t="s">
        <v>89</v>
      </c>
    </row>
    <row r="5" spans="1:6">
      <c r="C5" t="s">
        <v>90</v>
      </c>
      <c r="D5" s="5">
        <f>EOMONTH( 裏の計算式!D3, 0 )</f>
        <v>47208</v>
      </c>
      <c r="E5" s="3">
        <f>【算出書】!C11-裏の計算式!D5</f>
        <v>246</v>
      </c>
      <c r="F5" t="s">
        <v>91</v>
      </c>
    </row>
    <row r="6" spans="1:6">
      <c r="C6" t="s">
        <v>92</v>
      </c>
      <c r="D6" s="5">
        <f>DATE(YEAR(D5)-1, MONTH(D5), DAY(D5))</f>
        <v>46843</v>
      </c>
      <c r="E6" s="3">
        <f>【算出書】!C11-裏の計算式!D6</f>
        <v>611</v>
      </c>
    </row>
    <row r="7" spans="1:6">
      <c r="C7" t="s">
        <v>93</v>
      </c>
      <c r="D7" s="6">
        <f>IF(裏の計算式!E5&gt;0,裏の計算式!D5,裏の計算式!D6)</f>
        <v>47208</v>
      </c>
    </row>
    <row r="8" spans="1:6">
      <c r="C8" t="s">
        <v>18</v>
      </c>
      <c r="D8" s="5">
        <f>EOMONTH(D7,3)</f>
        <v>47299</v>
      </c>
    </row>
    <row r="9" spans="1:6">
      <c r="D9" s="4"/>
    </row>
    <row r="10" spans="1:6">
      <c r="C10" t="s">
        <v>94</v>
      </c>
      <c r="D10" s="4"/>
      <c r="E10" s="7">
        <f>【算出書】!D9-【算出書】!C8</f>
        <v>3499</v>
      </c>
      <c r="F10" t="s">
        <v>8</v>
      </c>
    </row>
    <row r="11" spans="1:6">
      <c r="D11" s="4"/>
      <c r="E11" t="str">
        <f>DATEDIF(【算出書】!C10,D8,"Y")&amp;"年"&amp;DATEDIF(【算出書】!C10,D8,"YM")&amp;"ヶ月"</f>
        <v>9年6ヶ月</v>
      </c>
    </row>
    <row r="12" spans="1:6">
      <c r="D12" s="4"/>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C5924D4899324999D4849979ADEC22" ma:contentTypeVersion="2" ma:contentTypeDescription="新しいドキュメントを作成します。" ma:contentTypeScope="" ma:versionID="0fcae99405027e05c01751750fec74e3">
  <xsd:schema xmlns:xsd="http://www.w3.org/2001/XMLSchema" xmlns:xs="http://www.w3.org/2001/XMLSchema" xmlns:p="http://schemas.microsoft.com/office/2006/metadata/properties" xmlns:ns2="b42f35a4-4066-4e56-9bbc-13645c0b7b31" targetNamespace="http://schemas.microsoft.com/office/2006/metadata/properties" ma:root="true" ma:fieldsID="cb47ca2d89327c1d87f7cce3b5a6f488" ns2:_="">
    <xsd:import namespace="b42f35a4-4066-4e56-9bbc-13645c0b7b3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2f35a4-4066-4e56-9bbc-13645c0b7b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E4057-10CB-46FB-81E6-42BF6AD334B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42f35a4-4066-4e56-9bbc-13645c0b7b3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8EDCDDD2-DE36-497A-A7E4-F5F74D3E5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2f35a4-4066-4e56-9bbc-13645c0b7b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36BBDD-9C35-4D61-A5AC-22A36EAC2E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【算出書】</vt:lpstr>
      <vt:lpstr>（西暦・和暦）</vt:lpstr>
      <vt:lpstr>裏の計算式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美濃島政樹_MSO</cp:lastModifiedBy>
  <cp:revision/>
  <cp:lastPrinted>2021-08-02T10:15:28Z</cp:lastPrinted>
  <dcterms:created xsi:type="dcterms:W3CDTF">2015-06-05T18:19:34Z</dcterms:created>
  <dcterms:modified xsi:type="dcterms:W3CDTF">2021-09-16T03:27:34Z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0x01010057C5924D4899324999D4849979ADEC22</vt:lpwstr>
  </property>
</Properties>
</file>